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23 Vintage/"/>
    </mc:Choice>
  </mc:AlternateContent>
  <xr:revisionPtr revIDLastSave="84" documentId="8_{272120D5-7B15-4D07-B474-7817368D8925}" xr6:coauthVersionLast="47" xr6:coauthVersionMax="47" xr10:uidLastSave="{65239A89-E51D-4A3D-B13E-0E0D413F3358}"/>
  <bookViews>
    <workbookView xWindow="-108" yWindow="-108" windowWidth="23256" windowHeight="14016" activeTab="1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Numbers!$A$1:$J$23</definedName>
    <definedName name="_xlnm.Print_Area" localSheetId="1">Percentage!$A$1:$J$23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I9" i="1"/>
  <c r="F18" i="1"/>
  <c r="I7" i="1"/>
  <c r="E17" i="1"/>
  <c r="E16" i="1"/>
  <c r="E15" i="1"/>
  <c r="E14" i="1"/>
  <c r="E13" i="1"/>
  <c r="E12" i="1"/>
  <c r="E11" i="1"/>
  <c r="E10" i="1"/>
  <c r="E9" i="1"/>
  <c r="E8" i="1"/>
  <c r="E7" i="1"/>
  <c r="I14" i="1"/>
  <c r="I13" i="1" l="1"/>
  <c r="I10" i="1" l="1"/>
  <c r="E18" i="1"/>
  <c r="B18" i="1"/>
  <c r="D18" i="1" l="1"/>
  <c r="I14" i="2" l="1"/>
  <c r="J9" i="2"/>
  <c r="J10" i="2"/>
  <c r="J11" i="2"/>
  <c r="J12" i="2"/>
  <c r="J13" i="2"/>
  <c r="J14" i="2"/>
  <c r="J15" i="2"/>
  <c r="J16" i="2"/>
  <c r="J7" i="2"/>
  <c r="I9" i="2"/>
  <c r="I10" i="2"/>
  <c r="I11" i="2"/>
  <c r="I12" i="2"/>
  <c r="I13" i="2"/>
  <c r="I15" i="2"/>
  <c r="I16" i="2"/>
  <c r="I7" i="2"/>
  <c r="H9" i="2"/>
  <c r="H10" i="2"/>
  <c r="H11" i="2"/>
  <c r="H12" i="2"/>
  <c r="H13" i="2"/>
  <c r="H14" i="2"/>
  <c r="H15" i="2"/>
  <c r="H16" i="2"/>
  <c r="H7" i="2"/>
  <c r="E8" i="2"/>
  <c r="E9" i="2"/>
  <c r="E10" i="2"/>
  <c r="E11" i="2"/>
  <c r="E12" i="2"/>
  <c r="E13" i="2"/>
  <c r="E14" i="2"/>
  <c r="E15" i="2"/>
  <c r="E16" i="2"/>
  <c r="E17" i="2"/>
  <c r="E7" i="2"/>
  <c r="G18" i="2"/>
  <c r="K18" i="2"/>
  <c r="F7" i="2" l="1"/>
  <c r="F8" i="2"/>
  <c r="F9" i="2"/>
  <c r="F10" i="2"/>
  <c r="F11" i="2"/>
  <c r="F12" i="2"/>
  <c r="F13" i="2"/>
  <c r="F14" i="2"/>
  <c r="F15" i="2"/>
  <c r="F16" i="2"/>
  <c r="F17" i="2"/>
  <c r="F18" i="2" l="1"/>
  <c r="D17" i="2"/>
  <c r="C17" i="2"/>
  <c r="B17" i="2"/>
  <c r="C18" i="1"/>
  <c r="G18" i="1"/>
  <c r="H18" i="1"/>
  <c r="H18" i="2" s="1"/>
  <c r="J18" i="1"/>
  <c r="K18" i="1"/>
  <c r="B18" i="2"/>
  <c r="J18" i="2" l="1"/>
  <c r="E18" i="2"/>
  <c r="I18" i="1" l="1"/>
  <c r="I18" i="2" s="1"/>
  <c r="D18" i="2" l="1"/>
  <c r="B13" i="2"/>
  <c r="C13" i="2"/>
  <c r="D13" i="2"/>
  <c r="D14" i="2"/>
  <c r="D15" i="2"/>
  <c r="D16" i="2"/>
  <c r="C14" i="2"/>
  <c r="C15" i="2"/>
  <c r="C16" i="2"/>
  <c r="B14" i="2"/>
  <c r="B15" i="2"/>
  <c r="B16" i="2"/>
  <c r="D8" i="2"/>
  <c r="D11" i="2"/>
  <c r="D12" i="2"/>
  <c r="C18" i="2"/>
  <c r="C7" i="2"/>
  <c r="D7" i="2"/>
  <c r="C8" i="2"/>
  <c r="C9" i="2"/>
  <c r="D9" i="2"/>
  <c r="C10" i="2"/>
  <c r="D10" i="2"/>
  <c r="C11" i="2"/>
  <c r="C12" i="2"/>
  <c r="B8" i="2"/>
  <c r="B9" i="2"/>
  <c r="B10" i="2"/>
  <c r="B11" i="2"/>
  <c r="B12" i="2"/>
  <c r="A4" i="2"/>
  <c r="A1" i="2"/>
  <c r="B2" i="2"/>
  <c r="I19" i="1"/>
</calcChain>
</file>

<file path=xl/sharedStrings.xml><?xml version="1.0" encoding="utf-8"?>
<sst xmlns="http://schemas.openxmlformats.org/spreadsheetml/2006/main" count="104" uniqueCount="36">
  <si>
    <r>
      <t>Distribution of 2023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</si>
  <si>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</si>
  <si>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</si>
  <si>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2023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</si>
  <si>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</si>
  <si>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</si>
  <si>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Third Adjustment for Banked Allowances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</si>
  <si>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>1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</si>
  <si>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</si>
  <si>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</si>
  <si>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</si>
  <si>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</si>
  <si>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</si>
  <si>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</si>
  <si>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</si>
  <si>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</si>
  <si>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</si>
  <si>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</si>
  <si>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</si>
  <si>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</si>
  <si>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</si>
  <si>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</si>
  <si>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</si>
  <si>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</si>
  <si>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</si>
  <si>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</si>
  <si>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Virginia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</si>
  <si>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</si>
  <si>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March 15, 2021, the states announced the Third Adjustment for Banked Allowances (TABA). Additional information available at </t>
    </r>
    <r>
      <rPr>
        <u/>
        <sz val="9.5"/>
        <color indexed="12"/>
        <rFont val="Arial"/>
        <family val="2"/>
      </rPr>
      <t>https://www.rggi.org/program-overview-and-design/elements.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</si>
  <si>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</si>
  <si>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2023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Third Adjustment for Banked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2009-2020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2021-2025 period.</t>
    </r>
    <r>
      <rPr>
        <b/>
        <sz val="10"/>
        <color indexed="8"/>
        <rFont val="Arial"/>
        <family val="2"/>
      </rPr>
      <t xml:space="preserve">
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2023.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</si>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</sst>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7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Alignment="1">
      <alignment wrapText="1"/>
    </xf>
    <xf numFmtId="0" fontId="21" fillId="2" borderId="0" xfId="0" applyFont="1" applyFill="1"/>
    <xf numFmtId="0" fontId="22" fillId="2" borderId="0" xfId="0" applyFont="1" applyFill="1" applyAlignment="1">
      <alignment wrapText="1"/>
    </xf>
    <xf numFmtId="14" fontId="21" fillId="2" borderId="0" xfId="0" applyNumberFormat="1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0" fontId="20" fillId="2" borderId="0" xfId="0" applyFont="1" applyFill="1"/>
    <xf numFmtId="164" fontId="20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0" fontId="23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17" fillId="2" borderId="1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wrapText="1"/>
    </xf>
    <xf numFmtId="3" fontId="24" fillId="2" borderId="1" xfId="1" applyNumberFormat="1" applyFont="1" applyFill="1" applyBorder="1" applyAlignment="1">
      <alignment horizontal="right" wrapText="1"/>
    </xf>
    <xf numFmtId="3" fontId="17" fillId="2" borderId="1" xfId="1" applyNumberFormat="1" applyFont="1" applyFill="1" applyBorder="1" applyAlignment="1">
      <alignment wrapText="1"/>
    </xf>
    <xf numFmtId="10" fontId="17" fillId="2" borderId="1" xfId="1" applyNumberFormat="1" applyFont="1" applyFill="1" applyBorder="1" applyAlignment="1">
      <alignment wrapText="1"/>
    </xf>
    <xf numFmtId="3" fontId="17" fillId="2" borderId="1" xfId="1" applyNumberFormat="1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164" fontId="20" fillId="2" borderId="4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horizontal="right" wrapText="1"/>
    </xf>
    <xf numFmtId="164" fontId="17" fillId="2" borderId="1" xfId="1" applyNumberFormat="1" applyFont="1" applyFill="1" applyBorder="1" applyAlignment="1">
      <alignment horizontal="right" wrapText="1"/>
    </xf>
    <xf numFmtId="3" fontId="24" fillId="0" borderId="1" xfId="1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7" fontId="20" fillId="2" borderId="4" xfId="1" applyNumberFormat="1" applyFont="1" applyFill="1" applyBorder="1" applyAlignment="1">
      <alignment horizontal="right" wrapText="1"/>
    </xf>
    <xf numFmtId="3" fontId="17" fillId="2" borderId="5" xfId="1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0" fontId="20" fillId="2" borderId="21" xfId="0" applyFont="1" applyFill="1" applyBorder="1" applyAlignment="1">
      <alignment horizontal="left"/>
    </xf>
    <xf numFmtId="164" fontId="17" fillId="2" borderId="22" xfId="1" applyNumberFormat="1" applyFont="1" applyFill="1" applyBorder="1" applyAlignment="1">
      <alignment horizontal="right" wrapText="1"/>
    </xf>
    <xf numFmtId="3" fontId="17" fillId="2" borderId="22" xfId="1" applyNumberFormat="1" applyFont="1" applyFill="1" applyBorder="1" applyAlignment="1">
      <alignment horizontal="right" wrapText="1"/>
    </xf>
    <xf numFmtId="3" fontId="17" fillId="2" borderId="23" xfId="1" applyNumberFormat="1" applyFont="1" applyFill="1" applyBorder="1" applyAlignment="1">
      <alignment horizontal="right" vertical="center" wrapText="1"/>
    </xf>
    <xf numFmtId="37" fontId="20" fillId="2" borderId="6" xfId="1" applyNumberFormat="1" applyFont="1" applyFill="1" applyBorder="1" applyAlignment="1">
      <alignment horizontal="right" wrapText="1"/>
    </xf>
    <xf numFmtId="10" fontId="20" fillId="2" borderId="6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3" fontId="20" fillId="2" borderId="4" xfId="4" applyNumberFormat="1" applyFont="1" applyFill="1" applyBorder="1" applyAlignment="1">
      <alignment horizontal="right" wrapText="1"/>
    </xf>
    <xf numFmtId="3" fontId="30" fillId="2" borderId="4" xfId="1" applyNumberFormat="1" applyFont="1" applyFill="1" applyBorder="1" applyAlignment="1">
      <alignment horizontal="right" wrapText="1"/>
    </xf>
    <xf numFmtId="3" fontId="0" fillId="0" borderId="0" xfId="0" applyNumberFormat="1"/>
    <xf numFmtId="3" fontId="27" fillId="0" borderId="1" xfId="0" applyNumberFormat="1" applyFont="1" applyBorder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6" fillId="2" borderId="10" xfId="2" applyFont="1" applyFill="1" applyBorder="1" applyAlignment="1" applyProtection="1">
      <alignment horizontal="left" vertical="center" wrapText="1"/>
    </xf>
    <xf numFmtId="0" fontId="26" fillId="2" borderId="0" xfId="2" applyFont="1" applyFill="1" applyBorder="1" applyAlignment="1" applyProtection="1">
      <alignment horizontal="left" vertical="center" wrapText="1"/>
    </xf>
    <xf numFmtId="0" fontId="26" fillId="2" borderId="11" xfId="2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 applyProtection="1">
      <alignment horizontal="left" vertical="center" wrapText="1"/>
    </xf>
    <xf numFmtId="0" fontId="28" fillId="2" borderId="0" xfId="2" applyFont="1" applyFill="1" applyBorder="1" applyAlignment="1" applyProtection="1">
      <alignment horizontal="left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10</xdr:col>
      <xdr:colOff>644333</xdr:colOff>
      <xdr:row>0</xdr:row>
      <xdr:rowOff>1676399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456DF-8ECE-406D-A726-5F72CB9A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4"/>
          <a:ext cx="11401420" cy="166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537883</xdr:colOff>
      <xdr:row>0</xdr:row>
      <xdr:rowOff>1583773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577B14-F0B6-4B97-8700-9FED84E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9365" cy="158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ggi.org/sites/default/files/Uploads/Allowance-Tracking/States_Set-Aside_Accounts.pdf" TargetMode="External"/><Relationship Id="rId1" Type="http://schemas.openxmlformats.org/officeDocument/2006/relationships/hyperlink" Target="http://www.rggi.org/desig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s://rggi.org/sites/default/files/Uploads/Allowance-Tracking/States_Set-Aside_Accounts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="85" zoomScaleNormal="85" zoomScaleSheetLayoutView="85" workbookViewId="0">
      <selection activeCell="F8" sqref="F8"/>
    </sheetView>
  </sheetViews>
  <sheetFormatPr defaultColWidth="9.28515625" defaultRowHeight="14.45"/>
  <cols>
    <col min="1" max="1" width="16.7109375" style="1" customWidth="1"/>
    <col min="2" max="9" width="15.7109375" style="1" customWidth="1"/>
    <col min="10" max="10" width="13.7109375" style="1" customWidth="1"/>
    <col min="11" max="11" width="11.42578125" style="1" customWidth="1"/>
    <col min="12" max="16384" width="9.28515625" style="1"/>
  </cols>
  <sheetData>
    <row r="1" spans="1:11" s="6" customFormat="1" ht="151.9" customHeight="1">
      <c r="A1" s="10" t="s">
        <v>0</v>
      </c>
      <c r="B1" s="2"/>
      <c r="C1" s="2"/>
      <c r="D1" s="2"/>
      <c r="E1" s="2"/>
      <c r="F1" s="2"/>
      <c r="G1" s="2"/>
      <c r="H1" s="2"/>
    </row>
    <row r="2" spans="1:11" ht="16.899999999999999" customHeight="1">
      <c r="A2" s="3" t="s">
        <v>1</v>
      </c>
      <c r="B2" s="15">
        <v>45299</v>
      </c>
      <c r="C2" s="4"/>
      <c r="D2" s="5"/>
      <c r="E2" s="5"/>
      <c r="F2" s="5"/>
      <c r="G2" s="5"/>
      <c r="H2" s="5"/>
    </row>
    <row r="3" spans="1:11" ht="18" customHeight="1" thickBot="1">
      <c r="A3" s="48" t="s">
        <v>2</v>
      </c>
      <c r="B3" s="48"/>
      <c r="C3" s="48"/>
      <c r="D3" s="48"/>
      <c r="E3" s="48"/>
      <c r="F3" s="48"/>
      <c r="G3" s="48"/>
      <c r="H3" s="48"/>
    </row>
    <row r="4" spans="1:11" ht="21.75" customHeight="1" thickBot="1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25.5" customHeight="1">
      <c r="A5" s="62" t="s">
        <v>4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9</v>
      </c>
      <c r="G5" s="49" t="s">
        <v>10</v>
      </c>
      <c r="H5" s="49" t="s">
        <v>11</v>
      </c>
      <c r="I5" s="49" t="s">
        <v>12</v>
      </c>
      <c r="J5" s="49" t="s">
        <v>13</v>
      </c>
      <c r="K5" s="60" t="s">
        <v>14</v>
      </c>
    </row>
    <row r="6" spans="1:11" ht="36.75" customHeight="1">
      <c r="A6" s="63"/>
      <c r="B6" s="50"/>
      <c r="C6" s="50"/>
      <c r="D6" s="50"/>
      <c r="E6" s="50"/>
      <c r="F6" s="50"/>
      <c r="G6" s="50"/>
      <c r="H6" s="50"/>
      <c r="I6" s="50"/>
      <c r="J6" s="50"/>
      <c r="K6" s="61"/>
    </row>
    <row r="7" spans="1:11" s="11" customFormat="1" ht="17.25" customHeight="1">
      <c r="A7" s="24" t="s">
        <v>15</v>
      </c>
      <c r="B7" s="29">
        <v>4566218</v>
      </c>
      <c r="C7" s="29">
        <v>774787</v>
      </c>
      <c r="D7" s="29">
        <v>3791431</v>
      </c>
      <c r="E7" s="31">
        <f>905205+905205+49760+905205+905203</f>
        <v>3670578</v>
      </c>
      <c r="F7" s="18">
        <v>225972</v>
      </c>
      <c r="G7" s="18" t="s">
        <v>16</v>
      </c>
      <c r="H7" s="18">
        <v>7111</v>
      </c>
      <c r="I7" s="30">
        <f>170613-49760-7111-56871</f>
        <v>56871</v>
      </c>
      <c r="J7" s="18">
        <v>56871</v>
      </c>
      <c r="K7" s="33">
        <v>0</v>
      </c>
    </row>
    <row r="8" spans="1:11" s="11" customFormat="1" ht="17.25" customHeight="1">
      <c r="A8" s="24" t="s">
        <v>17</v>
      </c>
      <c r="B8" s="29">
        <v>3178264</v>
      </c>
      <c r="C8" s="29">
        <v>539282</v>
      </c>
      <c r="D8" s="29">
        <v>2638982</v>
      </c>
      <c r="E8" s="31">
        <f>659746+659746+659746+659744</f>
        <v>2638982</v>
      </c>
      <c r="F8" s="18">
        <v>157285</v>
      </c>
      <c r="G8" s="21" t="s">
        <v>16</v>
      </c>
      <c r="H8" s="27" t="s">
        <v>16</v>
      </c>
      <c r="I8" s="27" t="s">
        <v>16</v>
      </c>
      <c r="J8" s="27" t="s">
        <v>16</v>
      </c>
      <c r="K8" s="33">
        <v>0</v>
      </c>
    </row>
    <row r="9" spans="1:11" s="11" customFormat="1" ht="17.25" customHeight="1">
      <c r="A9" s="42" t="s">
        <v>18</v>
      </c>
      <c r="B9" s="29">
        <v>2569587</v>
      </c>
      <c r="C9" s="29">
        <v>435697</v>
      </c>
      <c r="D9" s="29">
        <v>2133890</v>
      </c>
      <c r="E9" s="31">
        <f>472803+472803+472803+472803+142353</f>
        <v>2033565</v>
      </c>
      <c r="F9" s="18">
        <v>127163</v>
      </c>
      <c r="G9" s="18" t="s">
        <v>16</v>
      </c>
      <c r="H9" s="18">
        <v>0</v>
      </c>
      <c r="I9" s="30">
        <f>242678-142353</f>
        <v>100325</v>
      </c>
      <c r="J9" s="21">
        <v>0</v>
      </c>
      <c r="K9" s="33">
        <v>0</v>
      </c>
    </row>
    <row r="10" spans="1:11" s="11" customFormat="1" ht="17.25" customHeight="1">
      <c r="A10" s="24" t="s">
        <v>19</v>
      </c>
      <c r="B10" s="29">
        <v>15772679</v>
      </c>
      <c r="C10" s="29">
        <v>2676277</v>
      </c>
      <c r="D10" s="29">
        <v>13096402</v>
      </c>
      <c r="E10" s="31">
        <f>2596685+2616709+2616709+2616709</f>
        <v>10446812</v>
      </c>
      <c r="F10" s="18">
        <v>780554</v>
      </c>
      <c r="G10" s="18">
        <v>36407</v>
      </c>
      <c r="H10" s="18">
        <v>0</v>
      </c>
      <c r="I10" s="30">
        <f>2649590-36407</f>
        <v>2613183</v>
      </c>
      <c r="J10" s="21">
        <v>0</v>
      </c>
      <c r="K10" s="34">
        <v>0</v>
      </c>
    </row>
    <row r="11" spans="1:11" s="11" customFormat="1" ht="17.25" customHeight="1">
      <c r="A11" s="24" t="s">
        <v>20</v>
      </c>
      <c r="B11" s="29">
        <v>11220454</v>
      </c>
      <c r="C11" s="29">
        <v>1903865</v>
      </c>
      <c r="D11" s="29">
        <v>9316589</v>
      </c>
      <c r="E11" s="31">
        <f>2228337+2228337+2228337+2228337</f>
        <v>8913348</v>
      </c>
      <c r="F11" s="47">
        <v>555276</v>
      </c>
      <c r="G11" s="18" t="s">
        <v>16</v>
      </c>
      <c r="H11" s="18">
        <v>0</v>
      </c>
      <c r="I11" s="18">
        <v>163397</v>
      </c>
      <c r="J11" s="18">
        <v>239844</v>
      </c>
      <c r="K11" s="33" t="s">
        <v>16</v>
      </c>
    </row>
    <row r="12" spans="1:11" s="11" customFormat="1" ht="17.25" customHeight="1">
      <c r="A12" s="24" t="s">
        <v>21</v>
      </c>
      <c r="B12" s="29">
        <v>3723549</v>
      </c>
      <c r="C12" s="29">
        <v>631362</v>
      </c>
      <c r="D12" s="29">
        <v>3092187</v>
      </c>
      <c r="E12" s="31">
        <f>754429+754429+754429+754430</f>
        <v>3017717</v>
      </c>
      <c r="F12" s="18">
        <v>184270</v>
      </c>
      <c r="G12" s="18" t="s">
        <v>16</v>
      </c>
      <c r="H12" s="18">
        <v>0</v>
      </c>
      <c r="I12" s="46">
        <v>74470</v>
      </c>
      <c r="J12" s="21">
        <v>0</v>
      </c>
      <c r="K12" s="33" t="s">
        <v>16</v>
      </c>
    </row>
    <row r="13" spans="1:11" s="11" customFormat="1" ht="17.25" customHeight="1">
      <c r="A13" s="24" t="s">
        <v>22</v>
      </c>
      <c r="B13" s="29">
        <v>16380000</v>
      </c>
      <c r="C13" s="29">
        <v>2783029</v>
      </c>
      <c r="D13" s="29">
        <v>13596971</v>
      </c>
      <c r="E13" s="31">
        <f>3009395+3009395+3009395+3009395</f>
        <v>12037580</v>
      </c>
      <c r="F13" s="18">
        <v>810611</v>
      </c>
      <c r="G13" s="18">
        <v>0</v>
      </c>
      <c r="H13" s="18">
        <v>0</v>
      </c>
      <c r="I13" s="18">
        <f>1559391</f>
        <v>1559391</v>
      </c>
      <c r="J13" s="21">
        <v>0</v>
      </c>
      <c r="K13" s="33">
        <v>0</v>
      </c>
    </row>
    <row r="14" spans="1:11" s="11" customFormat="1" ht="17.25" customHeight="1">
      <c r="A14" s="24" t="s">
        <v>23</v>
      </c>
      <c r="B14" s="29">
        <v>27295284</v>
      </c>
      <c r="C14" s="29">
        <v>4631411</v>
      </c>
      <c r="D14" s="29">
        <v>22663873</v>
      </c>
      <c r="E14" s="31">
        <f>5065968+5065968+5065968+5065969</f>
        <v>20263873</v>
      </c>
      <c r="F14" s="18">
        <v>1350784</v>
      </c>
      <c r="G14" s="18" t="s">
        <v>16</v>
      </c>
      <c r="H14" s="18">
        <v>962574</v>
      </c>
      <c r="I14" s="18">
        <f>2400000-962574</f>
        <v>1437426</v>
      </c>
      <c r="J14" s="21">
        <v>0</v>
      </c>
      <c r="K14" s="33">
        <v>0</v>
      </c>
    </row>
    <row r="15" spans="1:11" s="11" customFormat="1" ht="17.25" customHeight="1">
      <c r="A15" s="24" t="s">
        <v>24</v>
      </c>
      <c r="B15" s="29">
        <v>1763884</v>
      </c>
      <c r="C15" s="29">
        <v>299292</v>
      </c>
      <c r="D15" s="29">
        <v>1464592</v>
      </c>
      <c r="E15" s="31">
        <f>361738+361738+361738+361739</f>
        <v>1446953</v>
      </c>
      <c r="F15" s="18">
        <v>87293</v>
      </c>
      <c r="G15" s="18" t="s">
        <v>16</v>
      </c>
      <c r="H15" s="18">
        <v>0</v>
      </c>
      <c r="I15" s="21">
        <v>17639</v>
      </c>
      <c r="J15" s="21">
        <v>0</v>
      </c>
      <c r="K15" s="33" t="s">
        <v>16</v>
      </c>
    </row>
    <row r="16" spans="1:11" s="11" customFormat="1" ht="17.25" customHeight="1">
      <c r="A16" s="24" t="s">
        <v>25</v>
      </c>
      <c r="B16" s="29">
        <v>507865</v>
      </c>
      <c r="C16" s="29">
        <v>86173</v>
      </c>
      <c r="D16" s="29">
        <v>421692</v>
      </c>
      <c r="E16" s="31">
        <f>104369+104369+104369+104368</f>
        <v>417475</v>
      </c>
      <c r="F16" s="18">
        <v>25133</v>
      </c>
      <c r="G16" s="18" t="s">
        <v>16</v>
      </c>
      <c r="H16" s="18">
        <v>0</v>
      </c>
      <c r="I16" s="21">
        <v>4217</v>
      </c>
      <c r="J16" s="21">
        <v>0</v>
      </c>
      <c r="K16" s="33">
        <v>0</v>
      </c>
    </row>
    <row r="17" spans="1:11" s="11" customFormat="1" ht="17.25" customHeight="1">
      <c r="A17" s="43" t="s">
        <v>26</v>
      </c>
      <c r="B17" s="36">
        <v>25480000</v>
      </c>
      <c r="C17" s="29">
        <v>4329155</v>
      </c>
      <c r="D17" s="29">
        <v>21150845</v>
      </c>
      <c r="E17" s="31">
        <f>5287712+5287711+5287711+5287711</f>
        <v>21150845</v>
      </c>
      <c r="F17" s="18">
        <v>1260950</v>
      </c>
      <c r="G17" s="21" t="s">
        <v>16</v>
      </c>
      <c r="H17" s="27" t="s">
        <v>16</v>
      </c>
      <c r="I17" s="27" t="s">
        <v>16</v>
      </c>
      <c r="J17" s="27" t="s">
        <v>16</v>
      </c>
      <c r="K17" s="38" t="s">
        <v>16</v>
      </c>
    </row>
    <row r="18" spans="1:11" s="12" customFormat="1" ht="17.25" customHeight="1" thickBot="1">
      <c r="A18" s="25" t="s">
        <v>27</v>
      </c>
      <c r="B18" s="32">
        <f t="shared" ref="B18:K18" si="0">SUM(B7:B17)</f>
        <v>112457784</v>
      </c>
      <c r="C18" s="32">
        <f t="shared" si="0"/>
        <v>19090330</v>
      </c>
      <c r="D18" s="32">
        <f t="shared" si="0"/>
        <v>93367454</v>
      </c>
      <c r="E18" s="32">
        <f t="shared" si="0"/>
        <v>86037728</v>
      </c>
      <c r="F18" s="45">
        <f>SUM(F7:F17)</f>
        <v>5565291</v>
      </c>
      <c r="G18" s="32">
        <f t="shared" si="0"/>
        <v>36407</v>
      </c>
      <c r="H18" s="32">
        <f t="shared" si="0"/>
        <v>969685</v>
      </c>
      <c r="I18" s="32">
        <f t="shared" si="0"/>
        <v>6026919</v>
      </c>
      <c r="J18" s="32">
        <f t="shared" si="0"/>
        <v>296715</v>
      </c>
      <c r="K18" s="39">
        <f t="shared" si="0"/>
        <v>0</v>
      </c>
    </row>
    <row r="19" spans="1:11" s="9" customFormat="1" ht="3.75" customHeight="1">
      <c r="A19" s="7"/>
      <c r="B19" s="8"/>
      <c r="C19" s="8"/>
      <c r="D19" s="8"/>
      <c r="E19" s="8"/>
      <c r="F19" s="8"/>
      <c r="G19" s="8"/>
      <c r="H19" s="8"/>
      <c r="I19" s="13">
        <f>B19-Percentage!B19</f>
        <v>0</v>
      </c>
    </row>
    <row r="20" spans="1:11" s="14" customFormat="1" ht="17.45" customHeight="1">
      <c r="A20" s="72" t="s">
        <v>28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s="14" customFormat="1" ht="33" customHeight="1" thickBo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22.5" customHeight="1" thickBot="1">
      <c r="A22" s="51" t="s">
        <v>29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1" ht="106.9" customHeight="1">
      <c r="A23" s="64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27" customHeight="1">
      <c r="A24" s="67" t="s">
        <v>31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1" ht="16.5" customHeight="1">
      <c r="A25" s="70" t="s">
        <v>32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7.25" customHeight="1">
      <c r="A26" s="54" t="s">
        <v>33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15.75" customHeight="1" thickBot="1">
      <c r="A27" s="57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</sheetData>
  <mergeCells count="21">
    <mergeCell ref="A26:K26"/>
    <mergeCell ref="A27:K27"/>
    <mergeCell ref="I5:I6"/>
    <mergeCell ref="F5:F6"/>
    <mergeCell ref="K5:K6"/>
    <mergeCell ref="C5:C6"/>
    <mergeCell ref="A5:A6"/>
    <mergeCell ref="A22:K22"/>
    <mergeCell ref="A23:K23"/>
    <mergeCell ref="A24:K24"/>
    <mergeCell ref="A25:K25"/>
    <mergeCell ref="H5:H6"/>
    <mergeCell ref="B5:B6"/>
    <mergeCell ref="J5:J6"/>
    <mergeCell ref="A21:K21"/>
    <mergeCell ref="A20:K20"/>
    <mergeCell ref="A3:H3"/>
    <mergeCell ref="E5:E6"/>
    <mergeCell ref="D5:D6"/>
    <mergeCell ref="G5:G6"/>
    <mergeCell ref="A4:K4"/>
  </mergeCells>
  <hyperlinks>
    <hyperlink ref="A20:I20" r:id="rId1" display="1On January 13, 2014, the states announced the First Control Period Interim Adjustment for Banked Allowances (FCPIABA). Additional information available at http://www.rggi.org/design" xr:uid="{00000000-0004-0000-0000-000000000000}"/>
    <hyperlink ref="A24:J24" r:id="rId2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 gridLines="1"/>
  <pageMargins left="0.5" right="0.5" top="0.5" bottom="0.5" header="0.3" footer="0.3"/>
  <pageSetup scale="70" orientation="landscape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abSelected="1" zoomScale="85" zoomScaleNormal="85" zoomScaleSheetLayoutView="85" workbookViewId="0">
      <selection activeCell="B7" sqref="B7"/>
    </sheetView>
  </sheetViews>
  <sheetFormatPr defaultColWidth="9.28515625" defaultRowHeight="14.45"/>
  <cols>
    <col min="1" max="1" width="15.28515625" style="1" customWidth="1"/>
    <col min="2" max="6" width="15.7109375" style="1" customWidth="1"/>
    <col min="7" max="7" width="13" style="1" customWidth="1"/>
    <col min="8" max="9" width="15.7109375" style="1" customWidth="1"/>
    <col min="10" max="11" width="11.28515625" style="1" customWidth="1"/>
    <col min="12" max="12" width="9.28515625" style="1"/>
    <col min="13" max="13" width="11" style="1" bestFit="1" customWidth="1"/>
    <col min="14" max="16384" width="9.28515625" style="1"/>
  </cols>
  <sheetData>
    <row r="1" spans="1:16" s="6" customFormat="1" ht="141" customHeight="1">
      <c r="A1" s="10" t="str">
        <f>Numbers!A1</f>
        <v>Distribution of 2023 CO2 Allowances</v>
      </c>
      <c r="B1" s="2"/>
      <c r="C1" s="2"/>
      <c r="D1" s="2"/>
      <c r="E1" s="2"/>
      <c r="F1" s="2"/>
      <c r="G1" s="2"/>
      <c r="H1" s="2"/>
      <c r="I1" s="2"/>
    </row>
    <row r="2" spans="1:16" ht="18" customHeight="1">
      <c r="A2" s="3" t="s">
        <v>1</v>
      </c>
      <c r="B2" s="15">
        <f>Numbers!B2</f>
        <v>45299</v>
      </c>
      <c r="C2" s="4"/>
      <c r="D2" s="4"/>
      <c r="E2" s="5"/>
      <c r="F2" s="5"/>
      <c r="G2" s="5"/>
      <c r="H2" s="5"/>
      <c r="I2" s="5"/>
    </row>
    <row r="3" spans="1:16" ht="18.75" customHeight="1" thickBot="1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pans="1:16" ht="21.75" customHeight="1" thickBot="1">
      <c r="A4" s="73" t="str">
        <f>Numbers!A4</f>
        <v>Distribution of 2023 CO2 Allowances By State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6" ht="25.5" customHeight="1">
      <c r="A5" s="62" t="s">
        <v>4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9</v>
      </c>
      <c r="G5" s="49" t="s">
        <v>10</v>
      </c>
      <c r="H5" s="49" t="s">
        <v>35</v>
      </c>
      <c r="I5" s="49" t="s">
        <v>12</v>
      </c>
      <c r="J5" s="49" t="s">
        <v>13</v>
      </c>
      <c r="K5" s="60" t="s">
        <v>14</v>
      </c>
    </row>
    <row r="6" spans="1:16" ht="34.15" customHeight="1">
      <c r="A6" s="63"/>
      <c r="B6" s="50"/>
      <c r="C6" s="50"/>
      <c r="D6" s="50"/>
      <c r="E6" s="50"/>
      <c r="F6" s="50"/>
      <c r="G6" s="50"/>
      <c r="H6" s="50"/>
      <c r="I6" s="50"/>
      <c r="J6" s="50"/>
      <c r="K6" s="61"/>
    </row>
    <row r="7" spans="1:16" s="11" customFormat="1" ht="17.25" customHeight="1">
      <c r="A7" s="24" t="s">
        <v>15</v>
      </c>
      <c r="B7" s="16">
        <f>Numbers!B7</f>
        <v>4566218</v>
      </c>
      <c r="C7" s="29">
        <f>Numbers!C7</f>
        <v>774787</v>
      </c>
      <c r="D7" s="29">
        <f>Numbers!D7</f>
        <v>3791431</v>
      </c>
      <c r="E7" s="17">
        <f>Numbers!E7/Numbers!D7</f>
        <v>0.96812470014619811</v>
      </c>
      <c r="F7" s="19">
        <f>Numbers!F7</f>
        <v>225972</v>
      </c>
      <c r="G7" s="21" t="s">
        <v>16</v>
      </c>
      <c r="H7" s="27">
        <f>Numbers!H7/Numbers!D7</f>
        <v>1.875545143772892E-3</v>
      </c>
      <c r="I7" s="27">
        <f>Numbers!I7/Numbers!D7</f>
        <v>1.4999877355014506E-2</v>
      </c>
      <c r="J7" s="27">
        <f>Numbers!J7/Numbers!D7</f>
        <v>1.4999877355014506E-2</v>
      </c>
      <c r="K7" s="33">
        <v>0</v>
      </c>
      <c r="L7" s="13"/>
      <c r="N7" s="13"/>
      <c r="O7" s="13"/>
      <c r="P7" s="13"/>
    </row>
    <row r="8" spans="1:16" s="11" customFormat="1" ht="17.25" customHeight="1">
      <c r="A8" s="22" t="s">
        <v>17</v>
      </c>
      <c r="B8" s="16">
        <f>Numbers!B8</f>
        <v>3178264</v>
      </c>
      <c r="C8" s="29">
        <f>Numbers!C8</f>
        <v>539282</v>
      </c>
      <c r="D8" s="29">
        <f>Numbers!D8</f>
        <v>2638982</v>
      </c>
      <c r="E8" s="17">
        <f>Numbers!E8/Numbers!D8</f>
        <v>1</v>
      </c>
      <c r="F8" s="19">
        <f>Numbers!F8</f>
        <v>157285</v>
      </c>
      <c r="G8" s="21" t="s">
        <v>16</v>
      </c>
      <c r="H8" s="27" t="s">
        <v>16</v>
      </c>
      <c r="I8" s="27" t="s">
        <v>16</v>
      </c>
      <c r="J8" s="27" t="s">
        <v>16</v>
      </c>
      <c r="K8" s="33">
        <v>0</v>
      </c>
      <c r="L8" s="13"/>
      <c r="N8" s="13"/>
      <c r="O8" s="13"/>
      <c r="P8" s="13"/>
    </row>
    <row r="9" spans="1:16" s="11" customFormat="1" ht="17.25" customHeight="1">
      <c r="A9" s="23" t="s">
        <v>18</v>
      </c>
      <c r="B9" s="16">
        <f>Numbers!B9</f>
        <v>2569587</v>
      </c>
      <c r="C9" s="29">
        <f>Numbers!C9</f>
        <v>435697</v>
      </c>
      <c r="D9" s="29">
        <f>Numbers!D9</f>
        <v>2133890</v>
      </c>
      <c r="E9" s="17">
        <f>Numbers!E9/Numbers!D9</f>
        <v>0.95298492424632952</v>
      </c>
      <c r="F9" s="19">
        <f>Numbers!F9</f>
        <v>127163</v>
      </c>
      <c r="G9" s="21" t="s">
        <v>16</v>
      </c>
      <c r="H9" s="27">
        <f>Numbers!H9/Numbers!D9</f>
        <v>0</v>
      </c>
      <c r="I9" s="27">
        <f>Numbers!I9/Numbers!D9</f>
        <v>4.7015075753670525E-2</v>
      </c>
      <c r="J9" s="27">
        <f>Numbers!J9/Numbers!D9</f>
        <v>0</v>
      </c>
      <c r="K9" s="33">
        <v>0</v>
      </c>
      <c r="L9" s="13"/>
      <c r="N9" s="13"/>
      <c r="O9" s="13"/>
      <c r="P9" s="13"/>
    </row>
    <row r="10" spans="1:16" s="11" customFormat="1" ht="17.25" customHeight="1">
      <c r="A10" s="22" t="s">
        <v>19</v>
      </c>
      <c r="B10" s="16">
        <f>Numbers!B10</f>
        <v>15772679</v>
      </c>
      <c r="C10" s="29">
        <f>Numbers!C10</f>
        <v>2676277</v>
      </c>
      <c r="D10" s="29">
        <f>Numbers!D10</f>
        <v>13096402</v>
      </c>
      <c r="E10" s="17">
        <f>Numbers!E10/Numbers!D10</f>
        <v>0.79768565442630734</v>
      </c>
      <c r="F10" s="19">
        <f>Numbers!F10</f>
        <v>780554</v>
      </c>
      <c r="G10" s="20">
        <v>0</v>
      </c>
      <c r="H10" s="27">
        <f>Numbers!H10/Numbers!D10</f>
        <v>0</v>
      </c>
      <c r="I10" s="27">
        <f>Numbers!I10/Numbers!D10</f>
        <v>0.19953442174423175</v>
      </c>
      <c r="J10" s="27">
        <f>Numbers!J10/Numbers!D10</f>
        <v>0</v>
      </c>
      <c r="K10" s="34">
        <v>0</v>
      </c>
      <c r="L10" s="13"/>
      <c r="N10" s="13"/>
      <c r="O10" s="13"/>
      <c r="P10" s="13"/>
    </row>
    <row r="11" spans="1:16" s="11" customFormat="1" ht="17.25" customHeight="1">
      <c r="A11" s="24" t="s">
        <v>20</v>
      </c>
      <c r="B11" s="16">
        <f>Numbers!B11</f>
        <v>11220454</v>
      </c>
      <c r="C11" s="29">
        <f>Numbers!C11</f>
        <v>1903865</v>
      </c>
      <c r="D11" s="29">
        <f>Numbers!D11</f>
        <v>9316589</v>
      </c>
      <c r="E11" s="17">
        <f>Numbers!E11/Numbers!D11</f>
        <v>0.95671795761302769</v>
      </c>
      <c r="F11" s="19">
        <f>Numbers!F11</f>
        <v>555276</v>
      </c>
      <c r="G11" s="21" t="s">
        <v>16</v>
      </c>
      <c r="H11" s="27">
        <f>Numbers!H11/Numbers!D11</f>
        <v>0</v>
      </c>
      <c r="I11" s="27">
        <f>Numbers!I11/Numbers!D11</f>
        <v>1.7538285739555539E-2</v>
      </c>
      <c r="J11" s="27">
        <f>Numbers!J11/Numbers!D11</f>
        <v>2.5743756647416776E-2</v>
      </c>
      <c r="K11" s="33" t="s">
        <v>16</v>
      </c>
      <c r="L11" s="13"/>
      <c r="N11" s="13"/>
      <c r="O11" s="13"/>
      <c r="P11" s="13"/>
    </row>
    <row r="12" spans="1:16" s="11" customFormat="1" ht="17.25" customHeight="1">
      <c r="A12" s="22" t="s">
        <v>21</v>
      </c>
      <c r="B12" s="16">
        <f>Numbers!B12</f>
        <v>3723549</v>
      </c>
      <c r="C12" s="29">
        <f>Numbers!C12</f>
        <v>631362</v>
      </c>
      <c r="D12" s="29">
        <f>Numbers!D12</f>
        <v>3092187</v>
      </c>
      <c r="E12" s="17">
        <f>Numbers!E12/Numbers!D12</f>
        <v>0.97591672172478572</v>
      </c>
      <c r="F12" s="19">
        <f>Numbers!F12</f>
        <v>184270</v>
      </c>
      <c r="G12" s="21" t="s">
        <v>16</v>
      </c>
      <c r="H12" s="27">
        <f>Numbers!H12/Numbers!D12</f>
        <v>0</v>
      </c>
      <c r="I12" s="27">
        <f>Numbers!I12/Numbers!D12</f>
        <v>2.4083278275214275E-2</v>
      </c>
      <c r="J12" s="27">
        <f>Numbers!J12/Numbers!D12</f>
        <v>0</v>
      </c>
      <c r="K12" s="33" t="s">
        <v>16</v>
      </c>
      <c r="L12" s="13"/>
      <c r="N12" s="13"/>
      <c r="O12" s="13"/>
      <c r="P12" s="13"/>
    </row>
    <row r="13" spans="1:16" s="11" customFormat="1" ht="17.25" customHeight="1">
      <c r="A13" s="22" t="s">
        <v>22</v>
      </c>
      <c r="B13" s="16">
        <f>Numbers!B13</f>
        <v>16380000</v>
      </c>
      <c r="C13" s="29">
        <f>Numbers!C13</f>
        <v>2783029</v>
      </c>
      <c r="D13" s="29">
        <f>Numbers!D13</f>
        <v>13596971</v>
      </c>
      <c r="E13" s="17">
        <f>Numbers!E13/Numbers!D13</f>
        <v>0.88531335398155953</v>
      </c>
      <c r="F13" s="19">
        <f>Numbers!F13</f>
        <v>810611</v>
      </c>
      <c r="G13" s="20">
        <v>0</v>
      </c>
      <c r="H13" s="27">
        <f>Numbers!H13/Numbers!D13</f>
        <v>0</v>
      </c>
      <c r="I13" s="27">
        <f>Numbers!I13/Numbers!D13</f>
        <v>0.11468664601844043</v>
      </c>
      <c r="J13" s="27">
        <f>Numbers!J13/Numbers!D13</f>
        <v>0</v>
      </c>
      <c r="K13" s="33">
        <v>0</v>
      </c>
      <c r="L13" s="13"/>
      <c r="N13" s="13"/>
      <c r="O13" s="13"/>
      <c r="P13" s="13"/>
    </row>
    <row r="14" spans="1:16" s="11" customFormat="1" ht="17.25" customHeight="1">
      <c r="A14" s="22" t="s">
        <v>23</v>
      </c>
      <c r="B14" s="16">
        <f>Numbers!B14</f>
        <v>27295284</v>
      </c>
      <c r="C14" s="29">
        <f>Numbers!C14</f>
        <v>4631411</v>
      </c>
      <c r="D14" s="29">
        <f>Numbers!D14</f>
        <v>22663873</v>
      </c>
      <c r="E14" s="17">
        <f>Numbers!E14/Numbers!D14</f>
        <v>0.89410459545021281</v>
      </c>
      <c r="F14" s="19">
        <f>Numbers!F14</f>
        <v>1350784</v>
      </c>
      <c r="G14" s="21" t="s">
        <v>16</v>
      </c>
      <c r="H14" s="27">
        <f>Numbers!H14/Numbers!D14</f>
        <v>4.2471734641294542E-2</v>
      </c>
      <c r="I14" s="27">
        <f>Numbers!I14/Numbers!D14</f>
        <v>6.3423669908492686E-2</v>
      </c>
      <c r="J14" s="27">
        <f>Numbers!J14/Numbers!D14</f>
        <v>0</v>
      </c>
      <c r="K14" s="33">
        <v>0</v>
      </c>
      <c r="L14" s="13"/>
      <c r="N14" s="13"/>
      <c r="O14" s="13"/>
      <c r="P14" s="13"/>
    </row>
    <row r="15" spans="1:16" s="11" customFormat="1" ht="17.25" customHeight="1">
      <c r="A15" s="22" t="s">
        <v>24</v>
      </c>
      <c r="B15" s="16">
        <f>Numbers!B15</f>
        <v>1763884</v>
      </c>
      <c r="C15" s="29">
        <f>Numbers!C15</f>
        <v>299292</v>
      </c>
      <c r="D15" s="29">
        <f>Numbers!D15</f>
        <v>1464592</v>
      </c>
      <c r="E15" s="17">
        <f>Numbers!E15/Numbers!D15</f>
        <v>0.98795637283284354</v>
      </c>
      <c r="F15" s="19">
        <f>Numbers!F15</f>
        <v>87293</v>
      </c>
      <c r="G15" s="21" t="s">
        <v>16</v>
      </c>
      <c r="H15" s="27">
        <f>Numbers!H15/Numbers!D15</f>
        <v>0</v>
      </c>
      <c r="I15" s="27">
        <f>Numbers!I15/Numbers!D15</f>
        <v>1.204362716715645E-2</v>
      </c>
      <c r="J15" s="27">
        <f>Numbers!J15/Numbers!D15</f>
        <v>0</v>
      </c>
      <c r="K15" s="33" t="s">
        <v>16</v>
      </c>
      <c r="L15" s="13"/>
      <c r="N15" s="13"/>
      <c r="O15" s="13"/>
      <c r="P15" s="13"/>
    </row>
    <row r="16" spans="1:16" s="11" customFormat="1" ht="17.25" customHeight="1">
      <c r="A16" s="22" t="s">
        <v>25</v>
      </c>
      <c r="B16" s="16">
        <f>Numbers!B16</f>
        <v>507865</v>
      </c>
      <c r="C16" s="29">
        <f>Numbers!C16</f>
        <v>86173</v>
      </c>
      <c r="D16" s="29">
        <f>Numbers!D16</f>
        <v>421692</v>
      </c>
      <c r="E16" s="17">
        <f>Numbers!E16/Numbers!D16</f>
        <v>0.9899998102880776</v>
      </c>
      <c r="F16" s="19">
        <f>Numbers!F16</f>
        <v>25133</v>
      </c>
      <c r="G16" s="21" t="s">
        <v>16</v>
      </c>
      <c r="H16" s="27">
        <f>Numbers!H16/Numbers!D16</f>
        <v>0</v>
      </c>
      <c r="I16" s="27">
        <f>Numbers!I16/Numbers!D16</f>
        <v>1.0000189711922446E-2</v>
      </c>
      <c r="J16" s="27">
        <f>Numbers!J16/Numbers!D16</f>
        <v>0</v>
      </c>
      <c r="K16" s="33">
        <v>0</v>
      </c>
      <c r="L16" s="13"/>
      <c r="N16" s="13"/>
      <c r="O16" s="13"/>
      <c r="P16" s="13"/>
    </row>
    <row r="17" spans="1:16" s="11" customFormat="1" ht="17.25" customHeight="1">
      <c r="A17" s="35" t="s">
        <v>26</v>
      </c>
      <c r="B17" s="16">
        <f>Numbers!B17</f>
        <v>25480000</v>
      </c>
      <c r="C17" s="29">
        <f>Numbers!C17</f>
        <v>4329155</v>
      </c>
      <c r="D17" s="29">
        <f>Numbers!D17</f>
        <v>21150845</v>
      </c>
      <c r="E17" s="17">
        <f>Numbers!E17/Numbers!D17</f>
        <v>1</v>
      </c>
      <c r="F17" s="19">
        <f>Numbers!F17</f>
        <v>1260950</v>
      </c>
      <c r="G17" s="37" t="s">
        <v>16</v>
      </c>
      <c r="H17" s="27" t="s">
        <v>16</v>
      </c>
      <c r="I17" s="27" t="s">
        <v>16</v>
      </c>
      <c r="J17" s="27" t="s">
        <v>16</v>
      </c>
      <c r="K17" s="38" t="s">
        <v>16</v>
      </c>
      <c r="L17" s="13"/>
      <c r="N17" s="13"/>
      <c r="O17" s="13"/>
      <c r="P17" s="13"/>
    </row>
    <row r="18" spans="1:16" s="12" customFormat="1" ht="17.25" customHeight="1" thickBot="1">
      <c r="A18" s="25" t="s">
        <v>27</v>
      </c>
      <c r="B18" s="26">
        <f>Numbers!B18</f>
        <v>112457784</v>
      </c>
      <c r="C18" s="26">
        <f>Numbers!C18</f>
        <v>19090330</v>
      </c>
      <c r="D18" s="26">
        <f>Numbers!D18</f>
        <v>93367454</v>
      </c>
      <c r="E18" s="41">
        <f>Numbers!E18/Numbers!D18</f>
        <v>0.92149592083768295</v>
      </c>
      <c r="F18" s="44">
        <f>SUM(F7:F17)</f>
        <v>5565291</v>
      </c>
      <c r="G18" s="28">
        <f t="shared" ref="G18" si="0">SUM(G7:G16)</f>
        <v>0</v>
      </c>
      <c r="H18" s="28">
        <f>Numbers!H18/Numbers!D18</f>
        <v>1.0385685358840352E-2</v>
      </c>
      <c r="I18" s="28">
        <f>Numbers!I18/Numbers!D18</f>
        <v>6.4550533850906977E-2</v>
      </c>
      <c r="J18" s="28">
        <f>Numbers!J18/Numbers!D18</f>
        <v>3.1779275035174461E-3</v>
      </c>
      <c r="K18" s="40">
        <f>SUM(K7:K16)</f>
        <v>0</v>
      </c>
      <c r="L18" s="13"/>
      <c r="N18" s="13"/>
      <c r="O18" s="13"/>
      <c r="P18" s="13"/>
    </row>
    <row r="19" spans="1:16" s="12" customFormat="1" ht="3.75" customHeight="1">
      <c r="J19" s="13"/>
      <c r="K19" s="13"/>
    </row>
    <row r="20" spans="1:16" s="14" customFormat="1" ht="16.899999999999999" customHeight="1">
      <c r="A20" s="72" t="s">
        <v>28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6" s="14" customFormat="1" ht="34.15" customHeight="1" thickBo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6" ht="22.5" customHeight="1" thickBot="1">
      <c r="A22" s="51" t="s">
        <v>29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6" ht="107.45" customHeight="1">
      <c r="A23" s="64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6" ht="27" customHeight="1">
      <c r="A24" s="67" t="s">
        <v>31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6" ht="15" customHeight="1">
      <c r="A25" s="54" t="s">
        <v>32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6" ht="15.75" customHeight="1">
      <c r="A26" s="54" t="s">
        <v>33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6" ht="15" customHeight="1" thickBot="1">
      <c r="A27" s="57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</sheetData>
  <mergeCells count="21">
    <mergeCell ref="A4:K4"/>
    <mergeCell ref="I5:I6"/>
    <mergeCell ref="H5:H6"/>
    <mergeCell ref="A3:I3"/>
    <mergeCell ref="A5:A6"/>
    <mergeCell ref="B5:B6"/>
    <mergeCell ref="C5:C6"/>
    <mergeCell ref="D5:D6"/>
    <mergeCell ref="K5:K6"/>
    <mergeCell ref="E5:E6"/>
    <mergeCell ref="F5:F6"/>
    <mergeCell ref="G5:G6"/>
    <mergeCell ref="J5:J6"/>
    <mergeCell ref="A20:K20"/>
    <mergeCell ref="A27:K27"/>
    <mergeCell ref="A22:K22"/>
    <mergeCell ref="A23:K23"/>
    <mergeCell ref="A24:K24"/>
    <mergeCell ref="A25:K25"/>
    <mergeCell ref="A26:K26"/>
    <mergeCell ref="A21:K21"/>
  </mergeCells>
  <hyperlinks>
    <hyperlink ref="A24:J24" r:id="rId1" display="Transferred from State Set-Aside Accounts: Total number of CO2 allowances that have been distributed directly from state accounts to date. For more information on state set-aside accounts, please see: https://rggi.org/sites/default/files/Uploads/Allowance" xr:uid="{5551D91A-8AE5-4045-9554-03D8B434E936}"/>
    <hyperlink ref="A20:I20" r:id="rId2" display="1On January 13, 2014, the states announced the First Control Period Interim Adjustment for Banked Allowances (FCPIABA). Additional information available at http://www.rggi.org/design" xr:uid="{F573B395-691A-4CB0-BD5D-1F2BA2B18062}"/>
  </hyperlinks>
  <printOptions horizontalCentered="1" verticalCentered="1"/>
  <pageMargins left="0.5" right="0.5" top="0.5" bottom="0.5" header="0.3" footer="0.3"/>
  <pageSetup scale="68" orientation="landscape" horizontalDpi="4294967295" verticalDpi="4294967295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3" ma:contentTypeDescription="Create a new document." ma:contentTypeScope="" ma:versionID="1292625fbc8371f73e9986996486bcdb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887c3baed66c08b24a9178d2616a343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CAEBD92-C983-4982-9CE1-CCAE5C4E2314}"/>
</file>

<file path=customXml/itemProps2.xml><?xml version="1.0" encoding="utf-8"?>
<ds:datastoreItem xmlns:ds="http://schemas.openxmlformats.org/officeDocument/2006/customXml" ds:itemID="{C26979CD-B30B-4207-AB32-E67DC0481990}"/>
</file>

<file path=customXml/itemProps3.xml><?xml version="1.0" encoding="utf-8"?>
<ds:datastoreItem xmlns:ds="http://schemas.openxmlformats.org/officeDocument/2006/customXml" ds:itemID="{ECDF2820-9F51-4254-8F4D-79BE9DAB0FFE}"/>
</file>

<file path=customXml/itemProps4.xml><?xml version="1.0" encoding="utf-8"?>
<ds:datastoreItem xmlns:ds="http://schemas.openxmlformats.org/officeDocument/2006/customXml" ds:itemID="{695BCC93-A9EB-42F2-81D3-222C9D3F4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RGGI,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 Pei</cp:lastModifiedBy>
  <cp:revision/>
  <dcterms:created xsi:type="dcterms:W3CDTF">2012-01-24T00:57:40Z</dcterms:created>
  <dcterms:modified xsi:type="dcterms:W3CDTF">2024-01-11T16:06:58Z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346200.000000000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